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on vd Putten\Desktop\"/>
    </mc:Choice>
  </mc:AlternateContent>
  <bookViews>
    <workbookView xWindow="0" yWindow="0" windowWidth="23040" windowHeight="9408"/>
  </bookViews>
  <sheets>
    <sheet name="Melkveereferentie 2015" sheetId="4" r:id="rId1"/>
    <sheet name="Blad1" sheetId="6" state="hidden" r:id="rId2"/>
  </sheets>
  <definedNames>
    <definedName name="_xlnm.Print_Area" localSheetId="0">'Melkveereferentie 2015'!$B$1:$I$56</definedName>
  </definedNames>
  <calcPr calcId="152511"/>
</workbook>
</file>

<file path=xl/calcChain.xml><?xml version="1.0" encoding="utf-8"?>
<calcChain xmlns="http://schemas.openxmlformats.org/spreadsheetml/2006/main">
  <c r="I31" i="4" l="1"/>
  <c r="I27" i="4"/>
  <c r="I26" i="4"/>
  <c r="I25" i="4"/>
  <c r="I24" i="4"/>
  <c r="I21" i="4"/>
  <c r="I20" i="4"/>
  <c r="I19" i="4"/>
  <c r="I18" i="4"/>
  <c r="F31" i="4"/>
  <c r="F27" i="4"/>
  <c r="F26" i="4"/>
  <c r="F25" i="4"/>
  <c r="F24" i="4"/>
  <c r="F21" i="4"/>
  <c r="F20" i="4"/>
  <c r="F19" i="4"/>
  <c r="F18" i="4"/>
  <c r="I28" i="4" l="1"/>
  <c r="I22" i="4"/>
  <c r="I30" i="4" l="1"/>
  <c r="I33" i="4" s="1"/>
  <c r="L7" i="4"/>
  <c r="L6" i="4"/>
  <c r="K5" i="4"/>
  <c r="L5" i="4" s="1"/>
  <c r="L8" i="4" l="1"/>
  <c r="D13" i="4"/>
  <c r="D8" i="4"/>
  <c r="G22" i="4"/>
  <c r="G28" i="4"/>
  <c r="D28" i="4"/>
  <c r="D22" i="4"/>
  <c r="I12" i="4"/>
  <c r="I11" i="4"/>
  <c r="I7" i="4"/>
  <c r="I6" i="4"/>
  <c r="H5" i="4"/>
  <c r="F28" i="4" l="1"/>
  <c r="F22" i="4"/>
  <c r="D30" i="4"/>
  <c r="D33" i="4" s="1"/>
  <c r="G30" i="4"/>
  <c r="G33" i="4" s="1"/>
  <c r="F30" i="4" l="1"/>
  <c r="H46" i="4"/>
  <c r="I5" i="4"/>
  <c r="I8" i="4" s="1"/>
  <c r="H38" i="4" s="1"/>
  <c r="I38" i="4" s="1"/>
  <c r="H10" i="4"/>
  <c r="I10" i="4" s="1"/>
  <c r="I13" i="4" s="1"/>
  <c r="H43" i="4" s="1"/>
  <c r="I43" i="4" s="1"/>
  <c r="F33" i="4" l="1"/>
  <c r="H39" i="4" s="1"/>
  <c r="I46" i="4"/>
  <c r="H44" i="4"/>
  <c r="I39" i="4" l="1"/>
  <c r="H40" i="4"/>
  <c r="H48" i="4" s="1"/>
  <c r="I48" i="4" s="1"/>
  <c r="H45" i="4"/>
  <c r="I45" i="4" s="1"/>
  <c r="I44" i="4"/>
  <c r="I40" i="4" l="1"/>
  <c r="H47" i="4"/>
  <c r="I47" i="4" s="1"/>
  <c r="H50" i="4" l="1"/>
  <c r="H52" i="4" s="1"/>
  <c r="I52" i="4" s="1"/>
  <c r="I50" i="4" l="1"/>
</calcChain>
</file>

<file path=xl/sharedStrings.xml><?xml version="1.0" encoding="utf-8"?>
<sst xmlns="http://schemas.openxmlformats.org/spreadsheetml/2006/main" count="103" uniqueCount="83">
  <si>
    <t>5.625 – 5.874</t>
  </si>
  <si>
    <t>5.875 – 6.124</t>
  </si>
  <si>
    <t>6.125 – 6.374</t>
  </si>
  <si>
    <t>6.375 – 6.624</t>
  </si>
  <si>
    <t>6.625 – 6.874</t>
  </si>
  <si>
    <t>6.875 – 7.124</t>
  </si>
  <si>
    <t>7.125 – 7.374</t>
  </si>
  <si>
    <t>7.375 – 7.624</t>
  </si>
  <si>
    <t>7.625 – 7.874</t>
  </si>
  <si>
    <t>7.875 – 8.124</t>
  </si>
  <si>
    <t>8.125 – 8.374</t>
  </si>
  <si>
    <t>8.375 – 8.624</t>
  </si>
  <si>
    <t>8.625 – 8.874</t>
  </si>
  <si>
    <t>8.875 – 9.124</t>
  </si>
  <si>
    <t>9.125 – 9.374</t>
  </si>
  <si>
    <t>9.375 – 9.624</t>
  </si>
  <si>
    <t>9.625 – 9.874</t>
  </si>
  <si>
    <t>9.875 – 10.124</t>
  </si>
  <si>
    <t>10.125 – 10.374</t>
  </si>
  <si>
    <t>10.375 – 10.624</t>
  </si>
  <si>
    <t>&gt; 10.624</t>
  </si>
  <si>
    <t>Melkproductie in kg melk per koe per jaar</t>
  </si>
  <si>
    <t>&lt;= 5.624</t>
  </si>
  <si>
    <t>kg fosfaat</t>
  </si>
  <si>
    <t>100 melkkoeien</t>
  </si>
  <si>
    <t>aantal</t>
  </si>
  <si>
    <t>totaal</t>
  </si>
  <si>
    <t>101 jongvee jonger dan 1 jaar</t>
  </si>
  <si>
    <t>102 jongvee 1 jaar en ouder</t>
  </si>
  <si>
    <t>norm</t>
  </si>
  <si>
    <t>dieren</t>
  </si>
  <si>
    <t xml:space="preserve">grasland bij fosfaattoestand: </t>
  </si>
  <si>
    <t xml:space="preserve"> - hoog</t>
  </si>
  <si>
    <t xml:space="preserve"> - neutraal</t>
  </si>
  <si>
    <t xml:space="preserve"> - laag</t>
  </si>
  <si>
    <t xml:space="preserve">bouwland bij fosfaattoestand: </t>
  </si>
  <si>
    <t>ha</t>
  </si>
  <si>
    <t>totaal oppervlakte</t>
  </si>
  <si>
    <t>totaal grasland</t>
  </si>
  <si>
    <t>totaal bouwland</t>
  </si>
  <si>
    <t>totaal landbouwgrond</t>
  </si>
  <si>
    <t>melkveefosfaatreferentie</t>
  </si>
  <si>
    <t>plaatsingsruimte 2013</t>
  </si>
  <si>
    <t>fosfaatproductie melkvee (aantal dieren 2013 x norm 2015)</t>
  </si>
  <si>
    <t>%</t>
  </si>
  <si>
    <t>fosfaatproductie voor berekening verwerkingsplicht</t>
  </si>
  <si>
    <t>fosfaatplaatsingsruimte</t>
  </si>
  <si>
    <t>fosfaat (kg)</t>
  </si>
  <si>
    <t>totaal fosfaatoverschot</t>
  </si>
  <si>
    <t>fosfaatproductie melkvee 2015 (volgens forfaitaire norm)</t>
  </si>
  <si>
    <t>per ha</t>
  </si>
  <si>
    <t>Fosfaatnormen 2013</t>
  </si>
  <si>
    <t xml:space="preserve"> - fosfaatarm en -fixerend</t>
  </si>
  <si>
    <t xml:space="preserve">    melkproductie per koe</t>
  </si>
  <si>
    <t xml:space="preserve">    per jaar tussen:</t>
  </si>
  <si>
    <t>melkveefosfaatoverschot (100 procent verwerken of extra grond)</t>
  </si>
  <si>
    <t>fosfaatoverschot voor reguliere mestverwerking (alleen melkvee)</t>
  </si>
  <si>
    <t xml:space="preserve">    (aanklikken in lijst)</t>
  </si>
  <si>
    <r>
      <t xml:space="preserve">natuurgrond </t>
    </r>
    <r>
      <rPr>
        <b/>
        <sz val="9"/>
        <color theme="1"/>
        <rFont val="Calibri"/>
        <family val="2"/>
        <scheme val="minor"/>
      </rPr>
      <t>(beheersovereenkomst)</t>
    </r>
  </si>
  <si>
    <t>Voor fosfaatarme en fosfaatfixerende gronden geldt een fosfaatgebruiksnorm van 120 kilo</t>
  </si>
  <si>
    <t>per hectare per jaar, zolang u aan de voorwaarden voldoet. De voorwaarden staan op de</t>
  </si>
  <si>
    <t>website van Het LNV-Loket.</t>
  </si>
  <si>
    <t>De extra hoeveelheid bovenop de norm voor categorie laag mag u op bouwland* alleen in</t>
  </si>
  <si>
    <t>de vorm van kunstmest geven.</t>
  </si>
  <si>
    <t>De extra hoeveelheid bovenop de norm voor categorie laag mag u op grasland ook in de</t>
  </si>
  <si>
    <t>vorm van dierlijke mest en andere organische mest geven.</t>
  </si>
  <si>
    <t>* Op bouwland dat hoort bij een biologisch bedrijf dat is geregistreerd bij de Stichting Skal,</t>
  </si>
  <si>
    <t>mag u de extra hoeveelheid ook in de vorm van dierlijke mest en andere organische mest</t>
  </si>
  <si>
    <t>geven.</t>
  </si>
  <si>
    <t>Fosfaatnormen 2015</t>
  </si>
  <si>
    <t>1. Veegegevens 2013 en 2015</t>
  </si>
  <si>
    <t>2. Grondgebruik en fosfaatruimte dierlijke mest</t>
  </si>
  <si>
    <t>3. Berekening melkveefosfaatreferentie en overschot</t>
  </si>
  <si>
    <t>Toelichting:</t>
  </si>
  <si>
    <t>[A]</t>
  </si>
  <si>
    <t>[B]</t>
  </si>
  <si>
    <t>[C]</t>
  </si>
  <si>
    <t>melkveestapel 2013</t>
  </si>
  <si>
    <t>melkveestapel 2015</t>
  </si>
  <si>
    <t>af: melkveefosfaatreferentie</t>
  </si>
  <si>
    <t>voordeel bedrijfsspecifieke excretie (=BEX)</t>
  </si>
  <si>
    <r>
      <t xml:space="preserve">Het Rekenmodel Melkveefosfaatreferentie geeft weer wat de melkveefosfaatreferentie is van uw  melkveebedrijf op basis van de melkveestapel en grond in 2013. Vervolgens krijgt u inzicht in uw situatie in 2015 op basis van de melkveestapel 2015 en de grond die in 2015 in gebruik is.
In de blauwe vakken kunt u uw gegevens invullen over vee, grond en uw eventuele voordeel uit de bedrijfsspecifieke excretieberekening (BEX). Verder heeft u nodig: de gemiddelde melkproductie per koe in 2013 en 2015. Op basis daarvan kiest u in de twee keuzevakken de juiste categorie. 
</t>
    </r>
    <r>
      <rPr>
        <b/>
        <sz val="11"/>
        <color theme="1"/>
        <rFont val="Calibri"/>
        <family val="2"/>
        <scheme val="minor"/>
      </rPr>
      <t>Melkveefosfaatreferentie</t>
    </r>
    <r>
      <rPr>
        <sz val="11"/>
        <color theme="1"/>
        <rFont val="Calibri"/>
        <family val="2"/>
        <scheme val="minor"/>
      </rPr>
      <t xml:space="preserve">
In december 2014 is de melkveewet (</t>
    </r>
    <r>
      <rPr>
        <i/>
        <sz val="11"/>
        <color theme="1"/>
        <rFont val="Calibri"/>
        <family val="2"/>
        <scheme val="minor"/>
      </rPr>
      <t>Wet verantwoorde groei Melkveehouderij</t>
    </r>
    <r>
      <rPr>
        <sz val="11"/>
        <color theme="1"/>
        <rFont val="Calibri"/>
        <family val="2"/>
        <scheme val="minor"/>
      </rPr>
      <t xml:space="preserve">) aangenomen door de Eerste Kamer en daarmee definitief onderdeel van de meststoffenwet geworden. Voor elk bedrijf dat in 2013 melkvee heeft opgegeven, wordt de fosfaatproductie door melkvee in 2013 bepaald. Als de fosfaatproductie door melkvee in 2013 groter was dan de plaatsingruimte voor fosfaat in 2013, dan krijgt het bedrijf een zogenoemde melkveefosfaatreferentie (A). 
Als de fosfaatproductie door melkvee  in 2015 of volgende jaren groeit en groter wordt dan de melkveefosfaatreferentie, dan ontstaat een melkveefosfaatoverschot (B). Dit moet volledig worden verwerkt of er moet extra grond in gebruik worden genomen.
Het fosfaatoverschot van melkvee (C) dat valt binnen de melkveefosfaatreferentie op basis van 2013, moet gedeeltelijk worden verwerkt. Daarvoor gelden de mestverwerkingspercentages die afhankelijk zijn van de mestregio waarin een bedrijf ligt. Voor 2015 zijn de verwerkingspercentages 50 procent in concentratiegebied Zuid, 30 procent in Oost en 10 procent buiten de concentratiegebieden. 
In het overzicht is alleen de mestproductie door melkvee weergegeven. Voor bedrijven met meer diersoorten dan melkvee (diercategoriën 100, 101 en 102) zal het fosfaatoverschot hoger zijn.
</t>
    </r>
  </si>
  <si>
    <r>
      <rPr>
        <b/>
        <sz val="11"/>
        <color theme="1"/>
        <rFont val="Calibri"/>
        <family val="2"/>
        <scheme val="minor"/>
      </rPr>
      <t>Beperking groeien zonder grond</t>
    </r>
    <r>
      <rPr>
        <sz val="11"/>
        <color theme="1"/>
        <rFont val="Calibri"/>
        <family val="2"/>
        <scheme val="minor"/>
      </rPr>
      <t xml:space="preserve">
De mogelijkheid om te groeien zonder extra grond in gebruik te nemen, wordt nog beperkt. Dat gebeurt in een aanvullende regel (een zogenoemde AMvB) die waarschijnlijk pas in 2016 in werking kan treden. Staatssecretaris Dijksma van Economische Zaken zal die AMvB in maart naar de Tweede Kamer sturen. Het LEI heeft drie opties doorgerekend, om een grens te stellen aan groei van melkveebedrijven zonder extra grond:
1. een maximaal fosfaatoverschot per hectare voor melkvee; er zijn getallen genoemd van 50, 80 en 100 kilo overschot per hectare;
2. een maximale veebezetting per hectare van 3 graasdiereenheden; dat komt neer op een fosfaatproductie van circa 105 kilo fosfaat door melkvee per hectare;
3. een maximaal fosfaatoverschot op basis van de plaatsingsruimte in het voorgaande jaar. In deze variant moeten alle bedrijven die fosfaat produceren boven hun referentie een deel met extra grond opvangen. 
Voor welke variant gekozen wordt, is nog niet duidelijk. Totdat de beperking van kracht is, geldt dus de melkveefosfaatberekening zoals in de wet zelf staat.
</t>
    </r>
    <r>
      <rPr>
        <b/>
        <sz val="11"/>
        <color theme="1"/>
        <rFont val="Calibri"/>
        <family val="2"/>
        <scheme val="minor"/>
      </rPr>
      <t>Inzien en wijzigen melkveefosfaatreferentie op RVO.nl voor 1 februari</t>
    </r>
    <r>
      <rPr>
        <sz val="11"/>
        <color theme="1"/>
        <rFont val="Calibri"/>
        <family val="2"/>
        <scheme val="minor"/>
      </rPr>
      <t xml:space="preserve">
Alle informatie over de invoering van de melkveewet en uw eigen referentie kunt u bekijken op RVO.nl via mijn.rvo.nl/verantwoorde-groei-melkveehouderij. Op RVO.nl kunt u ook wijzigingen doorgeven. Wijzigingen die voor 1 februari 2015 worden doorgegeven, worden nog door RVO verwerkt in de definitieve beschikking, die volgens RVO.nl 'begin 2015' wordt verzonden.  
</t>
    </r>
    <r>
      <rPr>
        <b/>
        <sz val="11"/>
        <color theme="1"/>
        <rFont val="Calibri"/>
        <family val="2"/>
        <scheme val="minor"/>
      </rPr>
      <t>Indicatieve berekening</t>
    </r>
    <r>
      <rPr>
        <sz val="11"/>
        <color theme="1"/>
        <rFont val="Calibri"/>
        <family val="2"/>
        <scheme val="minor"/>
      </rPr>
      <t xml:space="preserve">
De uitkomst van de berekening is een indicatieve berekening op basis van uw eigen gegevens en de ingevoerde aanpassingen van de Meststoffenwet. Aanpassingen van de regelgeving kunnen leiden tot andere uitkomsten. Aan de uitkomsten kunnen geen rechten worden ontleend.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</si>
</sst>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_ * #,##0_ ;_ * \-#,##0_ ;_ * &quot;-&quot;??_ ;_ @_ "/>
    <numFmt numFmtId="166" formatCode="_ * #,##0.0_ ;_ * \-#,##0.0_ ;_ * &quot;-&quot;??_ ;_ @_ "/>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6" tint="0.39997558519241921"/>
        <bgColor indexed="64"/>
      </patternFill>
    </fill>
    <fill>
      <patternFill patternType="solid">
        <fgColor theme="8"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0" fillId="0" borderId="0" xfId="0" applyProtection="1">
      <protection locked="0"/>
    </xf>
    <xf numFmtId="0" fontId="0" fillId="0" borderId="0" xfId="0" applyProtection="1"/>
    <xf numFmtId="164" fontId="0" fillId="0" borderId="0" xfId="0" applyNumberFormat="1" applyProtection="1"/>
    <xf numFmtId="166" fontId="0" fillId="0" borderId="0" xfId="0" applyNumberFormat="1" applyProtection="1"/>
    <xf numFmtId="0" fontId="0" fillId="0" borderId="0" xfId="0" applyProtection="1">
      <protection hidden="1"/>
    </xf>
    <xf numFmtId="0" fontId="2" fillId="0" borderId="0" xfId="0" applyFont="1" applyProtection="1">
      <protection hidden="1"/>
    </xf>
    <xf numFmtId="166" fontId="0" fillId="0" borderId="0" xfId="1" applyNumberFormat="1" applyFont="1" applyProtection="1">
      <protection hidden="1"/>
    </xf>
    <xf numFmtId="165" fontId="0" fillId="0" borderId="0" xfId="1" applyNumberFormat="1" applyFont="1" applyProtection="1">
      <protection hidden="1"/>
    </xf>
    <xf numFmtId="0" fontId="0" fillId="0" borderId="9" xfId="0" applyBorder="1" applyProtection="1">
      <protection hidden="1"/>
    </xf>
    <xf numFmtId="165" fontId="0" fillId="0" borderId="9" xfId="1" applyNumberFormat="1" applyFont="1" applyBorder="1" applyProtection="1">
      <protection hidden="1"/>
    </xf>
    <xf numFmtId="165" fontId="0" fillId="0" borderId="0" xfId="0" applyNumberFormat="1" applyProtection="1">
      <protection hidden="1"/>
    </xf>
    <xf numFmtId="165" fontId="0" fillId="0" borderId="9" xfId="0" applyNumberFormat="1" applyBorder="1" applyProtection="1">
      <protection hidden="1"/>
    </xf>
    <xf numFmtId="0" fontId="0" fillId="0" borderId="1" xfId="0" applyBorder="1" applyAlignment="1" applyProtection="1">
      <alignment horizontal="left"/>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0" xfId="0" applyBorder="1" applyProtection="1">
      <protection hidden="1"/>
    </xf>
    <xf numFmtId="0" fontId="0" fillId="0" borderId="4" xfId="0" applyBorder="1" applyProtection="1">
      <protection hidden="1"/>
    </xf>
    <xf numFmtId="0" fontId="0" fillId="0" borderId="5" xfId="0" applyBorder="1" applyProtection="1">
      <protection hidden="1"/>
    </xf>
    <xf numFmtId="165" fontId="0" fillId="0" borderId="3" xfId="1" applyNumberFormat="1" applyFont="1" applyBorder="1" applyAlignment="1" applyProtection="1">
      <alignment horizontal="right"/>
      <protection hidden="1"/>
    </xf>
    <xf numFmtId="165" fontId="0" fillId="0" borderId="7" xfId="1" applyNumberFormat="1" applyFont="1" applyBorder="1" applyAlignment="1" applyProtection="1">
      <alignment horizontal="right"/>
      <protection hidden="1"/>
    </xf>
    <xf numFmtId="0" fontId="0" fillId="0" borderId="8" xfId="0" applyBorder="1" applyProtection="1">
      <protection hidden="1"/>
    </xf>
    <xf numFmtId="165" fontId="0" fillId="0" borderId="11" xfId="1" applyNumberFormat="1" applyFont="1" applyBorder="1" applyProtection="1">
      <protection hidden="1"/>
    </xf>
    <xf numFmtId="165" fontId="0" fillId="0" borderId="7" xfId="1" applyNumberFormat="1" applyFont="1" applyBorder="1" applyProtection="1">
      <protection hidden="1"/>
    </xf>
    <xf numFmtId="3" fontId="0" fillId="0" borderId="0" xfId="0" applyNumberFormat="1" applyProtection="1">
      <protection hidden="1"/>
    </xf>
    <xf numFmtId="0" fontId="0" fillId="0" borderId="10" xfId="0" applyBorder="1" applyProtection="1">
      <protection hidden="1"/>
    </xf>
    <xf numFmtId="165" fontId="0" fillId="0" borderId="12" xfId="1" applyNumberFormat="1" applyFont="1" applyBorder="1" applyProtection="1">
      <protection hidden="1"/>
    </xf>
    <xf numFmtId="0" fontId="2" fillId="0" borderId="0" xfId="0" applyFont="1" applyAlignment="1" applyProtection="1">
      <alignment horizontal="left"/>
      <protection hidden="1"/>
    </xf>
    <xf numFmtId="0" fontId="0" fillId="0" borderId="0" xfId="0" applyFill="1" applyProtection="1">
      <protection hidden="1"/>
    </xf>
    <xf numFmtId="165" fontId="0" fillId="0" borderId="0" xfId="0" applyNumberFormat="1" applyFill="1" applyBorder="1" applyProtection="1">
      <protection hidden="1"/>
    </xf>
    <xf numFmtId="165" fontId="0" fillId="0" borderId="0" xfId="0" applyNumberFormat="1" applyFill="1" applyProtection="1">
      <protection hidden="1"/>
    </xf>
    <xf numFmtId="165" fontId="0" fillId="0" borderId="5" xfId="0" applyNumberFormat="1" applyFill="1" applyBorder="1" applyProtection="1">
      <protection hidden="1"/>
    </xf>
    <xf numFmtId="0" fontId="0" fillId="2" borderId="0" xfId="0" applyFill="1" applyProtection="1">
      <protection locked="0" hidden="1"/>
    </xf>
    <xf numFmtId="0" fontId="0" fillId="2" borderId="1" xfId="0" applyFill="1" applyBorder="1" applyProtection="1">
      <protection locked="0" hidden="1"/>
    </xf>
    <xf numFmtId="0" fontId="0" fillId="2" borderId="6" xfId="0" applyFill="1" applyBorder="1" applyProtection="1">
      <protection locked="0" hidden="1"/>
    </xf>
    <xf numFmtId="0" fontId="0" fillId="0" borderId="0" xfId="0" applyAlignment="1" applyProtection="1">
      <alignment horizontal="center"/>
      <protection locked="0"/>
    </xf>
    <xf numFmtId="0" fontId="3" fillId="0" borderId="0" xfId="0" applyFont="1" applyAlignment="1" applyProtection="1">
      <alignment horizontal="left"/>
      <protection locked="0"/>
    </xf>
    <xf numFmtId="3" fontId="2" fillId="0" borderId="0" xfId="0" applyNumberFormat="1" applyFont="1" applyProtection="1">
      <protection hidden="1"/>
    </xf>
    <xf numFmtId="0" fontId="0" fillId="3" borderId="0" xfId="0" applyFill="1" applyProtection="1">
      <protection hidden="1"/>
    </xf>
    <xf numFmtId="165" fontId="0" fillId="3" borderId="9" xfId="0" applyNumberFormat="1" applyFill="1" applyBorder="1" applyProtection="1">
      <protection hidden="1"/>
    </xf>
    <xf numFmtId="165" fontId="0" fillId="3" borderId="0" xfId="0" applyNumberFormat="1" applyFill="1" applyProtection="1">
      <protection hidden="1"/>
    </xf>
    <xf numFmtId="0" fontId="0" fillId="4" borderId="0" xfId="0" applyFill="1" applyProtection="1">
      <protection locked="0" hidden="1"/>
    </xf>
    <xf numFmtId="0" fontId="5" fillId="0" borderId="0" xfId="0" applyFont="1" applyProtection="1">
      <protection hidden="1"/>
    </xf>
    <xf numFmtId="0" fontId="0" fillId="3" borderId="0" xfId="0" quotePrefix="1" applyFill="1" applyProtection="1">
      <protection hidden="1"/>
    </xf>
    <xf numFmtId="0" fontId="0" fillId="2" borderId="0" xfId="0" applyFill="1" applyBorder="1" applyProtection="1">
      <protection locked="0"/>
    </xf>
    <xf numFmtId="0" fontId="0" fillId="2" borderId="6" xfId="0" applyFill="1" applyBorder="1" applyProtection="1">
      <protection locked="0"/>
    </xf>
    <xf numFmtId="0" fontId="3" fillId="0" borderId="7" xfId="0" applyFont="1" applyBorder="1" applyProtection="1">
      <protection hidden="1"/>
    </xf>
    <xf numFmtId="0" fontId="3" fillId="0" borderId="6" xfId="0" applyFont="1" applyBorder="1" applyProtection="1">
      <protection hidden="1"/>
    </xf>
    <xf numFmtId="0" fontId="3" fillId="0" borderId="0" xfId="0"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0" fillId="0" borderId="0" xfId="0" applyAlignment="1" applyProtection="1">
      <alignment horizontal="left"/>
      <protection hidden="1"/>
    </xf>
    <xf numFmtId="0" fontId="2"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0" fillId="0" borderId="0" xfId="0" applyAlignment="1" applyProtection="1">
      <alignment horizontal="left" vertical="top" wrapText="1"/>
      <protection hidden="1"/>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M$10" fmlaRange="$O$3:$O$25" sel="11" val="10"/>
</file>

<file path=xl/ctrlProps/ctrlProp2.xml><?xml version="1.0" encoding="utf-8"?>
<formControlPr xmlns="http://schemas.microsoft.com/office/spreadsheetml/2009/9/main" objectType="Drop" dropStyle="combo" dx="20" fmlaLink="$M$5" fmlaRange="$O$3:$O$25" sel="11" val="10"/>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144780</xdr:colOff>
          <xdr:row>9</xdr:row>
          <xdr:rowOff>0</xdr:rowOff>
        </xdr:from>
        <xdr:to>
          <xdr:col>5</xdr:col>
          <xdr:colOff>632460</xdr:colOff>
          <xdr:row>9</xdr:row>
          <xdr:rowOff>175260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7620</xdr:rowOff>
        </xdr:from>
        <xdr:to>
          <xdr:col>5</xdr:col>
          <xdr:colOff>632460</xdr:colOff>
          <xdr:row>5</xdr:row>
          <xdr:rowOff>0</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428115</xdr:colOff>
      <xdr:row>20</xdr:row>
      <xdr:rowOff>180500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190500"/>
          <a:ext cx="4085715" cy="3800000"/>
        </a:xfrm>
        <a:prstGeom prst="rect">
          <a:avLst/>
        </a:prstGeom>
      </xdr:spPr>
    </xdr:pic>
    <xdr:clientData/>
  </xdr:twoCellAnchor>
  <xdr:twoCellAnchor editAs="oneCell">
    <xdr:from>
      <xdr:col>0</xdr:col>
      <xdr:colOff>0</xdr:colOff>
      <xdr:row>34</xdr:row>
      <xdr:rowOff>0</xdr:rowOff>
    </xdr:from>
    <xdr:to>
      <xdr:col>10</xdr:col>
      <xdr:colOff>151619</xdr:colOff>
      <xdr:row>69</xdr:row>
      <xdr:rowOff>56310</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0" y="6477000"/>
          <a:ext cx="6247619" cy="672381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58"/>
  <sheetViews>
    <sheetView tabSelected="1" topLeftCell="B43" zoomScaleNormal="100" workbookViewId="0">
      <selection activeCell="X7" sqref="X7"/>
    </sheetView>
  </sheetViews>
  <sheetFormatPr defaultColWidth="8.88671875" defaultRowHeight="14.4" x14ac:dyDescent="0.3"/>
  <cols>
    <col min="1" max="1" width="5.6640625" style="2" hidden="1" customWidth="1"/>
    <col min="2" max="2" width="25.44140625" style="5" customWidth="1"/>
    <col min="3" max="3" width="5.6640625" style="5" customWidth="1"/>
    <col min="4" max="7" width="9.33203125" style="5" customWidth="1"/>
    <col min="8" max="8" width="9.21875" style="5" customWidth="1"/>
    <col min="9" max="9" width="9.33203125" style="5" customWidth="1"/>
    <col min="10" max="14" width="8.88671875" style="2" hidden="1" customWidth="1"/>
    <col min="15" max="15" width="19.44140625" style="2" hidden="1" customWidth="1"/>
    <col min="16" max="19" width="8.88671875" style="2" hidden="1" customWidth="1"/>
    <col min="20" max="20" width="8.88671875" style="2" customWidth="1"/>
    <col min="21" max="16384" width="8.88671875" style="2"/>
  </cols>
  <sheetData>
    <row r="2" spans="2:18" ht="18.75" x14ac:dyDescent="0.3">
      <c r="B2" s="43" t="s">
        <v>70</v>
      </c>
      <c r="O2" s="2" t="s">
        <v>21</v>
      </c>
      <c r="P2" s="2">
        <v>2013</v>
      </c>
      <c r="Q2" s="2">
        <v>2014</v>
      </c>
      <c r="R2" s="2">
        <v>2015</v>
      </c>
    </row>
    <row r="3" spans="2:18" ht="15" x14ac:dyDescent="0.25">
      <c r="D3" s="5" t="s">
        <v>25</v>
      </c>
      <c r="E3" s="5" t="s">
        <v>53</v>
      </c>
      <c r="H3" s="5" t="s">
        <v>29</v>
      </c>
      <c r="I3" s="5" t="s">
        <v>26</v>
      </c>
      <c r="K3" s="5" t="s">
        <v>29</v>
      </c>
      <c r="L3" s="5" t="s">
        <v>26</v>
      </c>
      <c r="N3" s="2">
        <v>1</v>
      </c>
      <c r="O3" s="2" t="s">
        <v>22</v>
      </c>
      <c r="P3" s="2">
        <v>35.200000000000003</v>
      </c>
      <c r="Q3" s="2">
        <v>35.200000000000003</v>
      </c>
      <c r="R3" s="3">
        <v>32.4</v>
      </c>
    </row>
    <row r="4" spans="2:18" x14ac:dyDescent="0.3">
      <c r="B4" s="6" t="s">
        <v>77</v>
      </c>
      <c r="D4" s="5" t="s">
        <v>30</v>
      </c>
      <c r="E4" s="5" t="s">
        <v>54</v>
      </c>
      <c r="H4" s="5" t="s">
        <v>23</v>
      </c>
      <c r="I4" s="5" t="s">
        <v>23</v>
      </c>
      <c r="K4" s="5" t="s">
        <v>23</v>
      </c>
      <c r="L4" s="5" t="s">
        <v>23</v>
      </c>
      <c r="N4" s="2">
        <v>2</v>
      </c>
      <c r="O4" s="2" t="s">
        <v>0</v>
      </c>
      <c r="P4" s="2">
        <v>36.799999999999997</v>
      </c>
      <c r="Q4" s="2">
        <v>36.799999999999997</v>
      </c>
      <c r="R4" s="3">
        <v>34</v>
      </c>
    </row>
    <row r="5" spans="2:18" x14ac:dyDescent="0.3">
      <c r="B5" s="5" t="s">
        <v>24</v>
      </c>
      <c r="D5" s="33">
        <v>100</v>
      </c>
      <c r="E5" s="1"/>
      <c r="F5" s="1"/>
      <c r="H5" s="7">
        <f>VLOOKUP(M5,$N$3:$R$25,5)</f>
        <v>40.6</v>
      </c>
      <c r="I5" s="8">
        <f>H5*D5</f>
        <v>4060</v>
      </c>
      <c r="K5" s="7">
        <f>VLOOKUP(M5,$N$3:$R$25,3)</f>
        <v>43.4</v>
      </c>
      <c r="L5" s="8">
        <f>D5*K5</f>
        <v>4340</v>
      </c>
      <c r="M5" s="1">
        <v>11</v>
      </c>
      <c r="N5" s="2">
        <v>3</v>
      </c>
      <c r="O5" s="2" t="s">
        <v>1</v>
      </c>
      <c r="P5" s="2">
        <v>37.6</v>
      </c>
      <c r="Q5" s="2">
        <v>37.6</v>
      </c>
      <c r="R5" s="3">
        <v>34.799999999999997</v>
      </c>
    </row>
    <row r="6" spans="2:18" x14ac:dyDescent="0.3">
      <c r="B6" s="5" t="s">
        <v>27</v>
      </c>
      <c r="D6" s="33">
        <v>30</v>
      </c>
      <c r="E6" s="37" t="s">
        <v>57</v>
      </c>
      <c r="F6" s="36"/>
      <c r="H6" s="7">
        <v>9.6</v>
      </c>
      <c r="I6" s="8">
        <f>H6*D6</f>
        <v>288</v>
      </c>
      <c r="K6" s="7">
        <v>9.6</v>
      </c>
      <c r="L6" s="8">
        <f t="shared" ref="L6:L7" si="0">D6*K6</f>
        <v>288</v>
      </c>
      <c r="N6" s="2">
        <v>4</v>
      </c>
      <c r="O6" s="2" t="s">
        <v>2</v>
      </c>
      <c r="P6" s="2">
        <v>38.299999999999997</v>
      </c>
      <c r="Q6" s="2">
        <v>38.299999999999997</v>
      </c>
      <c r="R6" s="3">
        <v>35.5</v>
      </c>
    </row>
    <row r="7" spans="2:18" x14ac:dyDescent="0.3">
      <c r="B7" s="5" t="s">
        <v>28</v>
      </c>
      <c r="D7" s="33">
        <v>30</v>
      </c>
      <c r="H7" s="7">
        <v>21.9</v>
      </c>
      <c r="I7" s="8">
        <f>H7*D7</f>
        <v>657</v>
      </c>
      <c r="K7" s="7">
        <v>21.9</v>
      </c>
      <c r="L7" s="8">
        <f t="shared" si="0"/>
        <v>657</v>
      </c>
      <c r="N7" s="2">
        <v>5</v>
      </c>
      <c r="O7" s="2" t="s">
        <v>3</v>
      </c>
      <c r="P7" s="2">
        <v>39</v>
      </c>
      <c r="Q7" s="2">
        <v>39</v>
      </c>
      <c r="R7" s="3">
        <v>36.200000000000003</v>
      </c>
    </row>
    <row r="8" spans="2:18" ht="15" thickBot="1" x14ac:dyDescent="0.35">
      <c r="D8" s="9">
        <f>SUM(D5:D7)</f>
        <v>160</v>
      </c>
      <c r="H8" s="7"/>
      <c r="I8" s="10">
        <f>SUM(I5:I7)</f>
        <v>5005</v>
      </c>
      <c r="K8" s="7"/>
      <c r="L8" s="10">
        <f>SUM(L5:L7)</f>
        <v>5285</v>
      </c>
      <c r="N8" s="2">
        <v>6</v>
      </c>
      <c r="O8" s="2" t="s">
        <v>4</v>
      </c>
      <c r="P8" s="2">
        <v>39.700000000000003</v>
      </c>
      <c r="Q8" s="2">
        <v>39.700000000000003</v>
      </c>
      <c r="R8" s="3">
        <v>36.9</v>
      </c>
    </row>
    <row r="9" spans="2:18" ht="15" thickTop="1" x14ac:dyDescent="0.3">
      <c r="B9" s="6" t="s">
        <v>78</v>
      </c>
      <c r="E9" s="1"/>
      <c r="F9" s="1"/>
      <c r="H9" s="7"/>
      <c r="N9" s="2">
        <v>7</v>
      </c>
      <c r="O9" s="2" t="s">
        <v>5</v>
      </c>
      <c r="P9" s="2">
        <v>40.5</v>
      </c>
      <c r="Q9" s="2">
        <v>40.5</v>
      </c>
      <c r="R9" s="3">
        <v>37.700000000000003</v>
      </c>
    </row>
    <row r="10" spans="2:18" x14ac:dyDescent="0.3">
      <c r="B10" s="5" t="s">
        <v>24</v>
      </c>
      <c r="D10" s="33">
        <v>120</v>
      </c>
      <c r="E10" s="1"/>
      <c r="F10" s="1"/>
      <c r="H10" s="7">
        <f>VLOOKUP(M10,$N$3:$R$25,5)</f>
        <v>40.6</v>
      </c>
      <c r="I10" s="11">
        <f>H10*D10</f>
        <v>4872</v>
      </c>
      <c r="M10" s="1">
        <v>11</v>
      </c>
      <c r="N10" s="2">
        <v>8</v>
      </c>
      <c r="O10" s="2" t="s">
        <v>6</v>
      </c>
      <c r="P10" s="2">
        <v>41.2</v>
      </c>
      <c r="Q10" s="2">
        <v>41.2</v>
      </c>
      <c r="R10" s="3">
        <v>38.4</v>
      </c>
    </row>
    <row r="11" spans="2:18" x14ac:dyDescent="0.3">
      <c r="B11" s="5" t="s">
        <v>27</v>
      </c>
      <c r="D11" s="33">
        <v>36</v>
      </c>
      <c r="E11" s="37" t="s">
        <v>57</v>
      </c>
      <c r="F11" s="36"/>
      <c r="H11" s="7">
        <v>9.6</v>
      </c>
      <c r="I11" s="11">
        <f>H11*D11</f>
        <v>345.59999999999997</v>
      </c>
      <c r="N11" s="2">
        <v>9</v>
      </c>
      <c r="O11" s="2" t="s">
        <v>7</v>
      </c>
      <c r="P11" s="2">
        <v>41.9</v>
      </c>
      <c r="Q11" s="2">
        <v>41.9</v>
      </c>
      <c r="R11" s="3">
        <v>39.1</v>
      </c>
    </row>
    <row r="12" spans="2:18" x14ac:dyDescent="0.3">
      <c r="B12" s="5" t="s">
        <v>28</v>
      </c>
      <c r="D12" s="33">
        <v>36</v>
      </c>
      <c r="H12" s="7">
        <v>21.9</v>
      </c>
      <c r="I12" s="11">
        <f>H12*D12</f>
        <v>788.4</v>
      </c>
      <c r="N12" s="2">
        <v>10</v>
      </c>
      <c r="O12" s="2" t="s">
        <v>8</v>
      </c>
      <c r="P12" s="2">
        <v>42.6</v>
      </c>
      <c r="Q12" s="2">
        <v>42.6</v>
      </c>
      <c r="R12" s="3">
        <v>39.799999999999997</v>
      </c>
    </row>
    <row r="13" spans="2:18" ht="15" thickBot="1" x14ac:dyDescent="0.35">
      <c r="D13" s="9">
        <f>SUM(D10:D12)</f>
        <v>192</v>
      </c>
      <c r="I13" s="12">
        <f>SUM(I10:I12)</f>
        <v>6006</v>
      </c>
      <c r="N13" s="2">
        <v>11</v>
      </c>
      <c r="O13" s="2" t="s">
        <v>9</v>
      </c>
      <c r="P13" s="2">
        <v>43.4</v>
      </c>
      <c r="Q13" s="2">
        <v>43.4</v>
      </c>
      <c r="R13" s="3">
        <v>40.6</v>
      </c>
    </row>
    <row r="14" spans="2:18" ht="15" thickTop="1" x14ac:dyDescent="0.3">
      <c r="N14" s="2">
        <v>12</v>
      </c>
      <c r="O14" s="2" t="s">
        <v>10</v>
      </c>
      <c r="P14" s="2">
        <v>44.1</v>
      </c>
      <c r="Q14" s="2">
        <v>44.1</v>
      </c>
      <c r="R14" s="3">
        <v>41.3</v>
      </c>
    </row>
    <row r="15" spans="2:18" ht="18" x14ac:dyDescent="0.35">
      <c r="B15" s="43" t="s">
        <v>71</v>
      </c>
      <c r="N15" s="2">
        <v>13</v>
      </c>
      <c r="O15" s="2" t="s">
        <v>11</v>
      </c>
      <c r="P15" s="2">
        <v>44.8</v>
      </c>
      <c r="Q15" s="2">
        <v>44.8</v>
      </c>
      <c r="R15" s="3">
        <v>42</v>
      </c>
    </row>
    <row r="16" spans="2:18" ht="18" x14ac:dyDescent="0.35">
      <c r="B16" s="43"/>
      <c r="D16" s="13">
        <v>2013</v>
      </c>
      <c r="E16" s="14"/>
      <c r="F16" s="15" t="s">
        <v>26</v>
      </c>
      <c r="G16" s="13">
        <v>2015</v>
      </c>
      <c r="H16" s="14"/>
      <c r="I16" s="15" t="s">
        <v>26</v>
      </c>
      <c r="N16" s="2">
        <v>14</v>
      </c>
      <c r="O16" s="2" t="s">
        <v>12</v>
      </c>
      <c r="P16" s="2">
        <v>45.5</v>
      </c>
      <c r="Q16" s="2">
        <v>45.5</v>
      </c>
      <c r="R16" s="3">
        <v>42.7</v>
      </c>
    </row>
    <row r="17" spans="2:18" x14ac:dyDescent="0.3">
      <c r="B17" s="6" t="s">
        <v>31</v>
      </c>
      <c r="D17" s="48" t="s">
        <v>36</v>
      </c>
      <c r="E17" s="49" t="s">
        <v>29</v>
      </c>
      <c r="F17" s="47" t="s">
        <v>47</v>
      </c>
      <c r="G17" s="50" t="s">
        <v>36</v>
      </c>
      <c r="H17" s="51" t="s">
        <v>29</v>
      </c>
      <c r="I17" s="47" t="s">
        <v>47</v>
      </c>
      <c r="N17" s="2">
        <v>15</v>
      </c>
      <c r="O17" s="2" t="s">
        <v>13</v>
      </c>
      <c r="P17" s="2">
        <v>46.3</v>
      </c>
      <c r="Q17" s="2">
        <v>46.3</v>
      </c>
      <c r="R17" s="3">
        <v>43.5</v>
      </c>
    </row>
    <row r="18" spans="2:18" x14ac:dyDescent="0.3">
      <c r="B18" s="5" t="s">
        <v>32</v>
      </c>
      <c r="D18" s="34"/>
      <c r="E18" s="14">
        <v>85</v>
      </c>
      <c r="F18" s="20" t="str">
        <f>IF(D18="","0",D18*E18)</f>
        <v>0</v>
      </c>
      <c r="G18" s="34"/>
      <c r="H18" s="14">
        <v>80</v>
      </c>
      <c r="I18" s="20" t="str">
        <f>IF(G18="","0",G18*H18)</f>
        <v>0</v>
      </c>
      <c r="N18" s="2">
        <v>16</v>
      </c>
      <c r="O18" s="2" t="s">
        <v>14</v>
      </c>
      <c r="P18" s="2">
        <v>47</v>
      </c>
      <c r="Q18" s="2">
        <v>47</v>
      </c>
      <c r="R18" s="3">
        <v>44.2</v>
      </c>
    </row>
    <row r="19" spans="2:18" x14ac:dyDescent="0.3">
      <c r="B19" s="5" t="s">
        <v>33</v>
      </c>
      <c r="D19" s="35">
        <v>40</v>
      </c>
      <c r="E19" s="17">
        <v>95</v>
      </c>
      <c r="F19" s="21">
        <f>IF(D19="","0",D19*E19)</f>
        <v>3800</v>
      </c>
      <c r="G19" s="35">
        <v>40</v>
      </c>
      <c r="H19" s="17">
        <v>90</v>
      </c>
      <c r="I19" s="21">
        <f>IF(G19="","0",G19*H19)</f>
        <v>3600</v>
      </c>
      <c r="N19" s="2">
        <v>17</v>
      </c>
      <c r="O19" s="2" t="s">
        <v>15</v>
      </c>
      <c r="P19" s="2">
        <v>47.7</v>
      </c>
      <c r="Q19" s="2">
        <v>47.7</v>
      </c>
      <c r="R19" s="3">
        <v>44.9</v>
      </c>
    </row>
    <row r="20" spans="2:18" x14ac:dyDescent="0.3">
      <c r="B20" s="5" t="s">
        <v>34</v>
      </c>
      <c r="D20" s="35"/>
      <c r="E20" s="17">
        <v>100</v>
      </c>
      <c r="F20" s="21" t="str">
        <f>IF(D20="","0",D20*E20)</f>
        <v>0</v>
      </c>
      <c r="G20" s="35"/>
      <c r="H20" s="17">
        <v>100</v>
      </c>
      <c r="I20" s="21" t="str">
        <f>IF(G20="","0",G20*H20)</f>
        <v>0</v>
      </c>
      <c r="N20" s="2">
        <v>18</v>
      </c>
      <c r="O20" s="2" t="s">
        <v>16</v>
      </c>
      <c r="P20" s="2">
        <v>48.4</v>
      </c>
      <c r="Q20" s="2">
        <v>48.4</v>
      </c>
      <c r="R20" s="3">
        <v>45.6</v>
      </c>
    </row>
    <row r="21" spans="2:18" x14ac:dyDescent="0.3">
      <c r="B21" s="5" t="s">
        <v>52</v>
      </c>
      <c r="D21" s="35"/>
      <c r="E21" s="17">
        <v>120</v>
      </c>
      <c r="F21" s="21" t="str">
        <f>IF(D21="","0",D21*E21)</f>
        <v>0</v>
      </c>
      <c r="G21" s="35"/>
      <c r="H21" s="17">
        <v>120</v>
      </c>
      <c r="I21" s="21" t="str">
        <f>IF(G21="","0",G21*H21)</f>
        <v>0</v>
      </c>
      <c r="N21" s="2">
        <v>19</v>
      </c>
      <c r="O21" s="2" t="s">
        <v>17</v>
      </c>
      <c r="P21" s="2">
        <v>49.2</v>
      </c>
      <c r="Q21" s="2">
        <v>49.2</v>
      </c>
      <c r="R21" s="3">
        <v>46.4</v>
      </c>
    </row>
    <row r="22" spans="2:18" ht="15" thickBot="1" x14ac:dyDescent="0.35">
      <c r="B22" s="5" t="s">
        <v>38</v>
      </c>
      <c r="D22" s="22">
        <f>SUM(D18:D21)</f>
        <v>40</v>
      </c>
      <c r="E22" s="17"/>
      <c r="F22" s="23">
        <f>SUM(F18:F21)</f>
        <v>3800</v>
      </c>
      <c r="G22" s="22">
        <f>SUM(G18:G21)</f>
        <v>40</v>
      </c>
      <c r="H22" s="17"/>
      <c r="I22" s="23">
        <f>SUM(I18:I21)</f>
        <v>3600</v>
      </c>
      <c r="N22" s="2">
        <v>20</v>
      </c>
      <c r="O22" s="2" t="s">
        <v>18</v>
      </c>
      <c r="P22" s="2">
        <v>49.9</v>
      </c>
      <c r="Q22" s="2">
        <v>49.9</v>
      </c>
      <c r="R22" s="3">
        <v>47.1</v>
      </c>
    </row>
    <row r="23" spans="2:18" ht="15" thickTop="1" x14ac:dyDescent="0.3">
      <c r="B23" s="6" t="s">
        <v>35</v>
      </c>
      <c r="D23" s="16"/>
      <c r="E23" s="17"/>
      <c r="F23" s="24"/>
      <c r="G23" s="16"/>
      <c r="H23" s="17"/>
      <c r="I23" s="24"/>
      <c r="N23" s="2">
        <v>21</v>
      </c>
      <c r="O23" s="2" t="s">
        <v>19</v>
      </c>
      <c r="P23" s="2">
        <v>50.6</v>
      </c>
      <c r="Q23" s="2">
        <v>50.6</v>
      </c>
      <c r="R23" s="3">
        <v>47.8</v>
      </c>
    </row>
    <row r="24" spans="2:18" x14ac:dyDescent="0.3">
      <c r="B24" s="5" t="s">
        <v>32</v>
      </c>
      <c r="D24" s="35"/>
      <c r="E24" s="17">
        <v>55</v>
      </c>
      <c r="F24" s="21" t="str">
        <f>IF(D24="","0",D24*E24)</f>
        <v>0</v>
      </c>
      <c r="G24" s="35"/>
      <c r="H24" s="17">
        <v>50</v>
      </c>
      <c r="I24" s="21" t="str">
        <f>IF(G24="","0",G24*H24)</f>
        <v>0</v>
      </c>
      <c r="N24" s="2">
        <v>22</v>
      </c>
      <c r="O24" s="2" t="s">
        <v>20</v>
      </c>
      <c r="P24" s="2">
        <v>52.1</v>
      </c>
      <c r="Q24" s="2">
        <v>52.1</v>
      </c>
      <c r="R24" s="3">
        <v>49.3</v>
      </c>
    </row>
    <row r="25" spans="2:18" x14ac:dyDescent="0.3">
      <c r="B25" s="5" t="s">
        <v>33</v>
      </c>
      <c r="D25" s="35">
        <v>10</v>
      </c>
      <c r="E25" s="17">
        <v>65</v>
      </c>
      <c r="F25" s="21">
        <f>IF(D25="","0",D25*E25)</f>
        <v>650</v>
      </c>
      <c r="G25" s="35">
        <v>10</v>
      </c>
      <c r="H25" s="17">
        <v>60</v>
      </c>
      <c r="I25" s="21">
        <f>IF(G25="","0",G25*H25)</f>
        <v>600</v>
      </c>
      <c r="R25" s="3"/>
    </row>
    <row r="26" spans="2:18" x14ac:dyDescent="0.3">
      <c r="B26" s="5" t="s">
        <v>34</v>
      </c>
      <c r="D26" s="35"/>
      <c r="E26" s="17">
        <v>85</v>
      </c>
      <c r="F26" s="21" t="str">
        <f>IF(D26="","0",D26*E26)</f>
        <v>0</v>
      </c>
      <c r="G26" s="35"/>
      <c r="H26" s="17">
        <v>75</v>
      </c>
      <c r="I26" s="21" t="str">
        <f>IF(G26="","0",G26*H26)</f>
        <v>0</v>
      </c>
      <c r="R26" s="3"/>
    </row>
    <row r="27" spans="2:18" x14ac:dyDescent="0.3">
      <c r="B27" s="5" t="s">
        <v>52</v>
      </c>
      <c r="D27" s="35"/>
      <c r="E27" s="17">
        <v>85</v>
      </c>
      <c r="F27" s="21" t="str">
        <f>IF(D27="","0",D27*E27)</f>
        <v>0</v>
      </c>
      <c r="G27" s="35"/>
      <c r="H27" s="17">
        <v>120</v>
      </c>
      <c r="I27" s="21" t="str">
        <f>IF(G27="","0",G27*H27)</f>
        <v>0</v>
      </c>
    </row>
    <row r="28" spans="2:18" ht="15" thickBot="1" x14ac:dyDescent="0.35">
      <c r="B28" s="25" t="s">
        <v>39</v>
      </c>
      <c r="D28" s="22">
        <f>SUM(D24:D27)</f>
        <v>10</v>
      </c>
      <c r="E28" s="17"/>
      <c r="F28" s="23">
        <f>SUM(F24:F27)</f>
        <v>650</v>
      </c>
      <c r="G28" s="22">
        <f>SUM(G24:G27)</f>
        <v>10</v>
      </c>
      <c r="H28" s="17"/>
      <c r="I28" s="23">
        <f>SUM(I24:I27)</f>
        <v>600</v>
      </c>
    </row>
    <row r="29" spans="2:18" ht="15" thickTop="1" x14ac:dyDescent="0.3">
      <c r="B29" s="25"/>
      <c r="D29" s="16"/>
      <c r="E29" s="17"/>
      <c r="F29" s="21"/>
      <c r="G29" s="16"/>
      <c r="H29" s="17"/>
      <c r="I29" s="21"/>
    </row>
    <row r="30" spans="2:18" x14ac:dyDescent="0.3">
      <c r="B30" s="38" t="s">
        <v>40</v>
      </c>
      <c r="D30" s="16">
        <f>D22+D28</f>
        <v>50</v>
      </c>
      <c r="E30" s="17"/>
      <c r="F30" s="24">
        <f>F22+F28</f>
        <v>4450</v>
      </c>
      <c r="G30" s="16">
        <f>G22+G28</f>
        <v>50</v>
      </c>
      <c r="H30" s="17"/>
      <c r="I30" s="24">
        <f>I22+I28</f>
        <v>4200</v>
      </c>
    </row>
    <row r="31" spans="2:18" x14ac:dyDescent="0.3">
      <c r="B31" s="6" t="s">
        <v>58</v>
      </c>
      <c r="D31" s="46"/>
      <c r="E31" s="45">
        <v>70</v>
      </c>
      <c r="F31" s="21" t="str">
        <f>IF(D31="","0",D31*E31)</f>
        <v>0</v>
      </c>
      <c r="G31" s="46"/>
      <c r="H31" s="45">
        <v>70</v>
      </c>
      <c r="I31" s="21" t="str">
        <f>IF(G31="","0",G31*H31)</f>
        <v>0</v>
      </c>
    </row>
    <row r="32" spans="2:18" x14ac:dyDescent="0.3">
      <c r="D32" s="16"/>
      <c r="E32" s="17"/>
      <c r="F32" s="24"/>
      <c r="G32" s="16"/>
      <c r="H32" s="17"/>
      <c r="I32" s="24"/>
    </row>
    <row r="33" spans="2:16" x14ac:dyDescent="0.3">
      <c r="B33" s="6" t="s">
        <v>37</v>
      </c>
      <c r="D33" s="26">
        <f>D30+D31</f>
        <v>50</v>
      </c>
      <c r="E33" s="19"/>
      <c r="F33" s="27">
        <f>F30+F31</f>
        <v>4450</v>
      </c>
      <c r="G33" s="18">
        <f>G30+G31</f>
        <v>50</v>
      </c>
      <c r="H33" s="19"/>
      <c r="I33" s="27">
        <f>I30+I31</f>
        <v>4200</v>
      </c>
    </row>
    <row r="35" spans="2:16" ht="18" x14ac:dyDescent="0.35">
      <c r="B35" s="43" t="s">
        <v>72</v>
      </c>
    </row>
    <row r="36" spans="2:16" ht="7.95" customHeight="1" x14ac:dyDescent="0.3">
      <c r="B36" s="29"/>
      <c r="C36" s="29"/>
      <c r="D36" s="29"/>
      <c r="E36" s="29"/>
      <c r="F36" s="29"/>
      <c r="G36" s="29"/>
      <c r="H36" s="30"/>
      <c r="I36" s="30"/>
    </row>
    <row r="37" spans="2:16" x14ac:dyDescent="0.3">
      <c r="B37" s="28">
        <v>2013</v>
      </c>
      <c r="H37" s="5" t="s">
        <v>26</v>
      </c>
      <c r="I37" s="5" t="s">
        <v>50</v>
      </c>
    </row>
    <row r="38" spans="2:16" x14ac:dyDescent="0.3">
      <c r="B38" s="5" t="s">
        <v>43</v>
      </c>
      <c r="H38" s="11">
        <f>I8</f>
        <v>5005</v>
      </c>
      <c r="I38" s="11">
        <f>H38/$D$33</f>
        <v>100.1</v>
      </c>
    </row>
    <row r="39" spans="2:16" x14ac:dyDescent="0.3">
      <c r="B39" s="29" t="s">
        <v>42</v>
      </c>
      <c r="C39" s="29"/>
      <c r="D39" s="29"/>
      <c r="E39" s="29"/>
      <c r="F39" s="29"/>
      <c r="G39" s="29"/>
      <c r="H39" s="30">
        <f>F33</f>
        <v>4450</v>
      </c>
      <c r="I39" s="30">
        <f>H39/$D$33</f>
        <v>89</v>
      </c>
    </row>
    <row r="40" spans="2:16" ht="15" thickBot="1" x14ac:dyDescent="0.35">
      <c r="B40" s="39" t="s">
        <v>41</v>
      </c>
      <c r="C40" s="39"/>
      <c r="D40" s="39"/>
      <c r="E40" s="39"/>
      <c r="F40" s="39"/>
      <c r="G40" s="39" t="s">
        <v>74</v>
      </c>
      <c r="H40" s="40">
        <f>IF(H38-H39&gt;0,H38-H39,0)</f>
        <v>555</v>
      </c>
      <c r="I40" s="40">
        <f>H40/$D$33</f>
        <v>11.1</v>
      </c>
    </row>
    <row r="41" spans="2:16" ht="7.95" customHeight="1" thickTop="1" x14ac:dyDescent="0.3">
      <c r="B41" s="29"/>
      <c r="C41" s="29"/>
      <c r="D41" s="29"/>
      <c r="E41" s="29"/>
      <c r="F41" s="29"/>
      <c r="G41" s="29"/>
      <c r="H41" s="30"/>
      <c r="I41" s="30"/>
    </row>
    <row r="42" spans="2:16" x14ac:dyDescent="0.3">
      <c r="B42" s="28">
        <v>2015</v>
      </c>
      <c r="C42" s="29"/>
      <c r="D42" s="29"/>
      <c r="E42" s="29"/>
      <c r="F42" s="29"/>
      <c r="G42" s="29"/>
      <c r="H42" s="29"/>
      <c r="I42" s="29"/>
      <c r="P42" s="4"/>
    </row>
    <row r="43" spans="2:16" x14ac:dyDescent="0.3">
      <c r="B43" s="29" t="s">
        <v>49</v>
      </c>
      <c r="C43" s="29"/>
      <c r="D43" s="29"/>
      <c r="E43" s="29"/>
      <c r="F43" s="29"/>
      <c r="G43" s="29"/>
      <c r="H43" s="31">
        <f>I13</f>
        <v>6006</v>
      </c>
      <c r="I43" s="31">
        <f>H43/$G$33</f>
        <v>120.12</v>
      </c>
    </row>
    <row r="44" spans="2:16" x14ac:dyDescent="0.3">
      <c r="B44" s="29" t="s">
        <v>80</v>
      </c>
      <c r="C44" s="29"/>
      <c r="D44" s="29"/>
      <c r="E44" s="42">
        <v>0</v>
      </c>
      <c r="F44" s="29" t="s">
        <v>44</v>
      </c>
      <c r="G44" s="29"/>
      <c r="H44" s="32">
        <f>E44/100*H43</f>
        <v>0</v>
      </c>
      <c r="I44" s="32">
        <f t="shared" ref="I44:I52" si="1">H44/$G$33</f>
        <v>0</v>
      </c>
    </row>
    <row r="45" spans="2:16" x14ac:dyDescent="0.3">
      <c r="B45" s="29" t="s">
        <v>45</v>
      </c>
      <c r="C45" s="29"/>
      <c r="D45" s="29"/>
      <c r="E45" s="29"/>
      <c r="F45" s="29"/>
      <c r="G45" s="29"/>
      <c r="H45" s="31">
        <f>H43-H44</f>
        <v>6006</v>
      </c>
      <c r="I45" s="31">
        <f t="shared" si="1"/>
        <v>120.12</v>
      </c>
    </row>
    <row r="46" spans="2:16" x14ac:dyDescent="0.3">
      <c r="B46" s="29" t="s">
        <v>46</v>
      </c>
      <c r="C46" s="29"/>
      <c r="D46" s="29"/>
      <c r="E46" s="29"/>
      <c r="F46" s="29"/>
      <c r="G46" s="29"/>
      <c r="H46" s="32">
        <f>I33</f>
        <v>4200</v>
      </c>
      <c r="I46" s="32">
        <f t="shared" si="1"/>
        <v>84</v>
      </c>
    </row>
    <row r="47" spans="2:16" x14ac:dyDescent="0.3">
      <c r="B47" s="29" t="s">
        <v>48</v>
      </c>
      <c r="C47" s="29"/>
      <c r="D47" s="29"/>
      <c r="E47" s="29"/>
      <c r="F47" s="29"/>
      <c r="G47" s="29"/>
      <c r="H47" s="31">
        <f>H45-H46</f>
        <v>1806</v>
      </c>
      <c r="I47" s="31">
        <f t="shared" si="1"/>
        <v>36.119999999999997</v>
      </c>
    </row>
    <row r="48" spans="2:16" x14ac:dyDescent="0.3">
      <c r="B48" s="29" t="s">
        <v>79</v>
      </c>
      <c r="C48" s="29"/>
      <c r="D48" s="29"/>
      <c r="E48" s="29"/>
      <c r="F48" s="29"/>
      <c r="G48" s="29"/>
      <c r="H48" s="32">
        <f>H40</f>
        <v>555</v>
      </c>
      <c r="I48" s="32">
        <f t="shared" si="1"/>
        <v>11.1</v>
      </c>
    </row>
    <row r="49" spans="2:9" ht="7.95" customHeight="1" x14ac:dyDescent="0.3">
      <c r="B49" s="29"/>
      <c r="C49" s="29"/>
      <c r="D49" s="29"/>
      <c r="E49" s="29"/>
      <c r="F49" s="29"/>
      <c r="G49" s="29"/>
      <c r="H49" s="30"/>
      <c r="I49" s="30"/>
    </row>
    <row r="50" spans="2:9" x14ac:dyDescent="0.3">
      <c r="B50" s="39" t="s">
        <v>55</v>
      </c>
      <c r="C50" s="39"/>
      <c r="D50" s="39"/>
      <c r="E50" s="39"/>
      <c r="F50" s="39"/>
      <c r="G50" s="39" t="s">
        <v>75</v>
      </c>
      <c r="H50" s="41">
        <f>IF(H47-H48&gt;0,H47-H48,0)</f>
        <v>1251</v>
      </c>
      <c r="I50" s="41">
        <f t="shared" si="1"/>
        <v>25.02</v>
      </c>
    </row>
    <row r="51" spans="2:9" ht="6" customHeight="1" x14ac:dyDescent="0.3">
      <c r="B51" s="29"/>
      <c r="C51" s="29"/>
      <c r="D51" s="29"/>
      <c r="E51" s="29"/>
      <c r="F51" s="29"/>
      <c r="G51" s="29"/>
      <c r="H51" s="29"/>
      <c r="I51" s="29"/>
    </row>
    <row r="52" spans="2:9" ht="15" thickBot="1" x14ac:dyDescent="0.35">
      <c r="B52" s="39" t="s">
        <v>56</v>
      </c>
      <c r="C52" s="39"/>
      <c r="D52" s="39"/>
      <c r="E52" s="39"/>
      <c r="F52" s="39"/>
      <c r="G52" s="44" t="s">
        <v>76</v>
      </c>
      <c r="H52" s="40">
        <f>H47-H50</f>
        <v>555</v>
      </c>
      <c r="I52" s="40">
        <f t="shared" si="1"/>
        <v>11.1</v>
      </c>
    </row>
    <row r="53" spans="2:9" ht="15" thickTop="1" x14ac:dyDescent="0.3"/>
    <row r="54" spans="2:9" x14ac:dyDescent="0.3">
      <c r="B54" s="53" t="s">
        <v>73</v>
      </c>
      <c r="C54" s="54"/>
      <c r="D54" s="54"/>
      <c r="E54" s="54"/>
      <c r="F54" s="54"/>
      <c r="G54" s="54"/>
      <c r="H54" s="54"/>
      <c r="I54" s="54"/>
    </row>
    <row r="55" spans="2:9" ht="331.2" customHeight="1" x14ac:dyDescent="0.3">
      <c r="B55" s="55" t="s">
        <v>81</v>
      </c>
      <c r="C55" s="55"/>
      <c r="D55" s="55"/>
      <c r="E55" s="55"/>
      <c r="F55" s="55"/>
      <c r="G55" s="55"/>
      <c r="H55" s="55"/>
      <c r="I55" s="55"/>
    </row>
    <row r="56" spans="2:9" ht="391.8" customHeight="1" x14ac:dyDescent="0.3">
      <c r="B56" s="55" t="s">
        <v>82</v>
      </c>
      <c r="C56" s="55"/>
      <c r="D56" s="55"/>
      <c r="E56" s="55"/>
      <c r="F56" s="55"/>
      <c r="G56" s="55"/>
      <c r="H56" s="55"/>
      <c r="I56" s="55"/>
    </row>
    <row r="57" spans="2:9" x14ac:dyDescent="0.3">
      <c r="B57" s="52"/>
      <c r="C57" s="52"/>
      <c r="D57" s="52"/>
      <c r="E57" s="52"/>
      <c r="F57" s="52"/>
      <c r="G57" s="52"/>
      <c r="H57" s="52"/>
      <c r="I57" s="52"/>
    </row>
    <row r="58" spans="2:9" x14ac:dyDescent="0.3">
      <c r="B58" s="52"/>
      <c r="C58" s="52"/>
      <c r="D58" s="52"/>
      <c r="E58" s="52"/>
      <c r="F58" s="52"/>
      <c r="G58" s="52"/>
      <c r="H58" s="52"/>
      <c r="I58" s="52"/>
    </row>
  </sheetData>
  <sheetProtection password="9C2A" sheet="1" objects="1" scenarios="1"/>
  <mergeCells count="5">
    <mergeCell ref="B57:I57"/>
    <mergeCell ref="B58:I58"/>
    <mergeCell ref="B54:I54"/>
    <mergeCell ref="B55:I55"/>
    <mergeCell ref="B56:I56"/>
  </mergeCells>
  <pageMargins left="0.70866141732283472" right="0.70866141732283472" top="0.55118110236220474" bottom="0.55118110236220474" header="0.31496062992125984" footer="0.31496062992125984"/>
  <pageSetup paperSize="9" orientation="portrait" r:id="rId1"/>
  <headerFooter>
    <oddHeader>&amp;L&amp;18Berekening melkveefosfaatreferentie
&amp;R&amp;G</oddHeader>
    <oddFooter>&amp;L&amp;10Rekenmodel Melkveefosfaatreferentie, januari 2015&amp;C&amp;10&amp;P van &amp;N&amp;R&amp;10www.boerderij.nl/rekenmodel-melkveereferentie</oddFooter>
  </headerFooter>
  <rowBreaks count="1" manualBreakCount="1">
    <brk id="52" min="1" max="8" man="1"/>
  </rowBreaks>
  <ignoredErrors>
    <ignoredError sqref="F33" evalError="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Drop Down 1">
              <controlPr defaultSize="0" autoLine="0" autoPict="0">
                <anchor moveWithCells="1">
                  <from>
                    <xdr:col>4</xdr:col>
                    <xdr:colOff>144780</xdr:colOff>
                    <xdr:row>9</xdr:row>
                    <xdr:rowOff>0</xdr:rowOff>
                  </from>
                  <to>
                    <xdr:col>5</xdr:col>
                    <xdr:colOff>632460</xdr:colOff>
                    <xdr:row>9</xdr:row>
                    <xdr:rowOff>175260</xdr:rowOff>
                  </to>
                </anchor>
              </controlPr>
            </control>
          </mc:Choice>
        </mc:AlternateContent>
        <mc:AlternateContent xmlns:mc="http://schemas.openxmlformats.org/markup-compatibility/2006">
          <mc:Choice Requires="x14">
            <control shapeId="4098" r:id="rId6" name="Drop Down 2">
              <controlPr locked="0" defaultSize="0" autoLine="0" autoPict="0">
                <anchor moveWithCells="1">
                  <from>
                    <xdr:col>4</xdr:col>
                    <xdr:colOff>152400</xdr:colOff>
                    <xdr:row>4</xdr:row>
                    <xdr:rowOff>7620</xdr:rowOff>
                  </from>
                  <to>
                    <xdr:col>5</xdr:col>
                    <xdr:colOff>632460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5" sqref="A5"/>
    </sheetView>
  </sheetViews>
  <sheetFormatPr defaultRowHeight="14.4" x14ac:dyDescent="0.3"/>
  <sheetData>
    <row r="1" spans="1:1" ht="15" x14ac:dyDescent="0.25">
      <c r="A1" t="s">
        <v>51</v>
      </c>
    </row>
    <row r="23" spans="1:1" x14ac:dyDescent="0.3">
      <c r="A23" t="s">
        <v>59</v>
      </c>
    </row>
    <row r="24" spans="1:1" x14ac:dyDescent="0.3">
      <c r="A24" t="s">
        <v>60</v>
      </c>
    </row>
    <row r="25" spans="1:1" x14ac:dyDescent="0.3">
      <c r="A25" t="s">
        <v>61</v>
      </c>
    </row>
    <row r="26" spans="1:1" x14ac:dyDescent="0.3">
      <c r="A26" t="s">
        <v>62</v>
      </c>
    </row>
    <row r="27" spans="1:1" x14ac:dyDescent="0.3">
      <c r="A27" t="s">
        <v>63</v>
      </c>
    </row>
    <row r="28" spans="1:1" x14ac:dyDescent="0.3">
      <c r="A28" t="s">
        <v>64</v>
      </c>
    </row>
    <row r="29" spans="1:1" x14ac:dyDescent="0.3">
      <c r="A29" t="s">
        <v>65</v>
      </c>
    </row>
    <row r="30" spans="1:1" x14ac:dyDescent="0.3">
      <c r="A30" t="s">
        <v>66</v>
      </c>
    </row>
    <row r="31" spans="1:1" x14ac:dyDescent="0.3">
      <c r="A31" t="s">
        <v>67</v>
      </c>
    </row>
    <row r="32" spans="1:1" x14ac:dyDescent="0.3">
      <c r="A32" t="s">
        <v>68</v>
      </c>
    </row>
    <row r="34" spans="1:1" x14ac:dyDescent="0.3">
      <c r="A34" t="s">
        <v>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Melkveereferentie 2015</vt:lpstr>
      <vt:lpstr>Blad1</vt:lpstr>
      <vt:lpstr>'Melkveereferentie 2015'!Afdrukbereik</vt:lpstr>
    </vt:vector>
  </TitlesOfParts>
  <Company>Reed Business Information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Esselink, Wim (RB-NL)</dc:creator>
  <cp:lastModifiedBy>Toon vd Putten</cp:lastModifiedBy>
  <cp:lastPrinted>2015-01-20T16:28:37Z</cp:lastPrinted>
  <dcterms:created xsi:type="dcterms:W3CDTF">2014-10-28T13:50:08Z</dcterms:created>
  <dcterms:modified xsi:type="dcterms:W3CDTF">2015-01-26T21:49:56Z</dcterms:modified>
</cp:coreProperties>
</file>